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9" activeTab="0"/>
  </bookViews>
  <sheets>
    <sheet name="teilweise Unterhaltsberücksichtigung" sheetId="1" r:id="rId1"/>
    <sheet name="Grundfreibeträge" sheetId="2" r:id="rId2"/>
  </sheets>
  <definedNames>
    <definedName name="Netto">'teilweise Unterhaltsberücksichtigung'!$B$3</definedName>
    <definedName name="uP">'teilweise Unterhaltsberücksichtigung'!$B$4</definedName>
    <definedName name="FB">'teilweise Unterhaltsberücksichtigung'!$C$6</definedName>
    <definedName name="FB1uP">'teilweise Unterhaltsberücksichtigung'!$C$7</definedName>
    <definedName name="FB2uP">'teilweise Unterhaltsberücksichtigung'!$C$8</definedName>
    <definedName name="FBmax">'teilweise Unterhaltsberücksichtigung'!$C$9</definedName>
    <definedName name="FBsumme">'teilweise Unterhaltsberücksichtigung'!$B$18</definedName>
    <definedName name="maxNetto">'teilweise Unterhaltsberücksichtigung'!$C$3</definedName>
    <definedName name="mehrEK">'teilweise Unterhaltsberücksichtigung'!$B$20</definedName>
    <definedName name="uP1mehr">'teilweise Unterhaltsberücksichtigung'!$B$12</definedName>
    <definedName name="uP2mehr">'teilweise Unterhaltsberücksichtigung'!$B$13</definedName>
    <definedName name="uP3mehr">'teilweise Unterhaltsberücksichtigung'!$B$14</definedName>
    <definedName name="uP4mehr">'teilweise Unterhaltsberücksichtigung'!$B$15</definedName>
    <definedName name="uP5mehr">'teilweise Unterhaltsberücksichtigung'!$B$16</definedName>
    <definedName name="FBmehr">'teilweise Unterhaltsberücksichtigung'!$B$28</definedName>
    <definedName name="FBalle">'teilweise Unterhaltsberücksichtigung'!$B$30</definedName>
    <definedName name="vollPfbar">'teilweise Unterhaltsberücksichtigung'!$B$32</definedName>
  </definedNames>
  <calcPr fullCalcOnLoad="1"/>
</workbook>
</file>

<file path=xl/sharedStrings.xml><?xml version="1.0" encoding="utf-8"?>
<sst xmlns="http://schemas.openxmlformats.org/spreadsheetml/2006/main" count="63" uniqueCount="53">
  <si>
    <t>Teilweise Berücksichtigung von Unterhaltspflichten</t>
  </si>
  <si>
    <t>Pfändungs-Netto:</t>
  </si>
  <si>
    <t>Unterhaltspflichten:</t>
  </si>
  <si>
    <t>(abgerundet)</t>
  </si>
  <si>
    <t>Freigrenzen ab 1.7.</t>
  </si>
  <si>
    <t>unpfändbarer Grundbetrag
Für Schuldner:</t>
  </si>
  <si>
    <t>Für 1. Unterhaltspflicht:</t>
  </si>
  <si>
    <t>weitere Unterhaltspflichten:</t>
  </si>
  <si>
    <t>maximaler Mehrverdienst:</t>
  </si>
  <si>
    <t>anteilig:</t>
  </si>
  <si>
    <t>unpfändbarer Grundbetrag
Für 1. Unterhaltspflicht:</t>
  </si>
  <si>
    <t>unpfändbarer Grundbetrag
Für 2. Unterhaltspflicht:</t>
  </si>
  <si>
    <t>unpfändbarer Grundbetrag
Für 3. Unterhaltspflicht:</t>
  </si>
  <si>
    <t>unpfändbarer Grundbetrag
Für 4. Unterhaltspflicht:</t>
  </si>
  <si>
    <t>unpfändbarer Grundbetrag
Für 5. Unterhaltspflicht:</t>
  </si>
  <si>
    <t>unpfändbare Grundbeträge
Summe:</t>
  </si>
  <si>
    <t>Mehreinkommen:</t>
  </si>
  <si>
    <t>davon pfandfrei…</t>
  </si>
  <si>
    <t>… für Schuldner:</t>
  </si>
  <si>
    <t>… für 1. Unterhaltspflicht:</t>
  </si>
  <si>
    <t>… für 2. Unterhaltspflicht:</t>
  </si>
  <si>
    <t>… für 3. Unterhaltspflicht:</t>
  </si>
  <si>
    <t>… für 4. Unterhaltspflicht:</t>
  </si>
  <si>
    <t>… für 5. Unterhaltspflicht:</t>
  </si>
  <si>
    <t>vom Mehreinkommen pfandfrei:</t>
  </si>
  <si>
    <t>insgesamt pfandfrei:</t>
  </si>
  <si>
    <t>ggf. voll pfändbar:</t>
  </si>
  <si>
    <t>Pfändungsbetrag:</t>
  </si>
  <si>
    <t>Tabellenbetrag:</t>
  </si>
  <si>
    <t>Vergleichsberechnungen</t>
  </si>
  <si>
    <t>Partner ohne Kinder:</t>
  </si>
  <si>
    <t>Partner 50%</t>
  </si>
  <si>
    <t>Tabellendifferenz</t>
  </si>
  <si>
    <t>Spalte 0</t>
  </si>
  <si>
    <t>Spalte 1</t>
  </si>
  <si>
    <t>Partner und 1 Kind:</t>
  </si>
  <si>
    <t>Spalte 2</t>
  </si>
  <si>
    <t>Partner und 2 Kinder:</t>
  </si>
  <si>
    <t>Spalte 3</t>
  </si>
  <si>
    <t>Partner und 3 Kinder:</t>
  </si>
  <si>
    <t>Spalte 4</t>
  </si>
  <si>
    <t>Differenz steigt ab Pfändungsbetrag in der unteren Spalte</t>
  </si>
  <si>
    <t>Höchste Differenz in der Mitte zwischen der Anfangsdifferenz und der niedrigsten Differenz</t>
  </si>
  <si>
    <t>Niedrigste Differenz ab Pfändungsbetrag in der oberen Spalte</t>
  </si>
  <si>
    <t>zwei Kinder zur Hälfte:</t>
  </si>
  <si>
    <t>Kinder 50%</t>
  </si>
  <si>
    <t>mehr als</t>
  </si>
  <si>
    <t>ein Kind in</t>
  </si>
  <si>
    <t>Pfändungsfreigrenzen ab 1.7.</t>
  </si>
  <si>
    <t>Grundfreibetrag für Schuldner:</t>
  </si>
  <si>
    <t>für 1. unterhaltsberrechtigte Person:</t>
  </si>
  <si>
    <t>für weitere unterhaltsberechtigte Personen:</t>
  </si>
  <si>
    <t>voll pfändbar über: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</si>
</sst>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%"/>
    <numFmt numFmtId="167" formatCode="#,##0.0000\ [$€-407];[RED]\-#,##0.0000\ [$€-407]"/>
  </numFmts>
  <fonts count="20">
    <font>
      <sz val="10"/>
      <name val="Arial"/>
      <family val="2"/>
    </font>
    <font>
      <sz val="10"/>
      <name val="Lucida Console"/>
      <family val="3"/>
    </font>
    <font>
      <b/>
      <u val="single"/>
      <sz val="10"/>
      <name val="Lucida Console"/>
      <family val="3"/>
    </font>
    <font>
      <b/>
      <sz val="10"/>
      <name val="Lucida Console"/>
      <family val="3"/>
    </font>
    <font>
      <b/>
      <i/>
      <sz val="10"/>
      <name val="Lucida Console"/>
      <family val="3"/>
    </font>
    <font>
      <b/>
      <i/>
      <sz val="10"/>
      <name val="Arial"/>
      <family val="2"/>
    </font>
    <font>
      <sz val="10"/>
      <color indexed="54"/>
      <name val="Lucida Console"/>
      <family val="3"/>
    </font>
    <font>
      <sz val="10"/>
      <color indexed="54"/>
      <name val="Arial"/>
      <family val="2"/>
    </font>
    <font>
      <sz val="10"/>
      <color indexed="55"/>
      <name val="Lucida Console"/>
      <family val="3"/>
    </font>
    <font>
      <b/>
      <sz val="10"/>
      <color indexed="54"/>
      <name val="Lucida Console"/>
      <family val="3"/>
    </font>
    <font>
      <b/>
      <sz val="10"/>
      <color indexed="55"/>
      <name val="Lucida Console"/>
      <family val="3"/>
    </font>
    <font>
      <b/>
      <sz val="10"/>
      <name val="Tahoma"/>
      <family val="2"/>
    </font>
    <font>
      <b/>
      <sz val="10"/>
      <color indexed="63"/>
      <name val="Lucida Console"/>
      <family val="3"/>
    </font>
    <font>
      <b/>
      <sz val="10"/>
      <color indexed="10"/>
      <name val="Lucida Console"/>
      <family val="3"/>
    </font>
    <font>
      <sz val="10"/>
      <name val="Tahoma"/>
      <family val="2"/>
    </font>
    <font>
      <b/>
      <sz val="10"/>
      <color indexed="59"/>
      <name val="Lucida Console"/>
      <family val="3"/>
    </font>
    <font>
      <b/>
      <sz val="10"/>
      <color indexed="17"/>
      <name val="Lucida Console"/>
      <family val="3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right" wrapText="1"/>
    </xf>
    <xf numFmtId="165" fontId="3" fillId="2" borderId="1" xfId="0" applyNumberFormat="1" applyFont="1" applyFill="1" applyBorder="1" applyAlignment="1">
      <alignment/>
    </xf>
    <xf numFmtId="165" fontId="1" fillId="0" borderId="0" xfId="0" applyNumberFormat="1" applyFont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3" fillId="3" borderId="1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1" fillId="0" borderId="0" xfId="0" applyFont="1" applyAlignment="1">
      <alignment horizontal="right" wrapText="1"/>
    </xf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right" wrapText="1"/>
    </xf>
    <xf numFmtId="164" fontId="4" fillId="0" borderId="0" xfId="0" applyFont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3" fillId="0" borderId="0" xfId="0" applyFont="1" applyAlignment="1">
      <alignment horizontal="right" wrapText="1"/>
    </xf>
    <xf numFmtId="165" fontId="3" fillId="4" borderId="0" xfId="0" applyNumberFormat="1" applyFont="1" applyFill="1" applyAlignment="1">
      <alignment/>
    </xf>
    <xf numFmtId="164" fontId="3" fillId="0" borderId="0" xfId="0" applyFont="1" applyAlignment="1">
      <alignment horizontal="right"/>
    </xf>
    <xf numFmtId="165" fontId="3" fillId="5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8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3" fillId="4" borderId="0" xfId="0" applyNumberFormat="1" applyFont="1" applyFill="1" applyAlignment="1">
      <alignment/>
    </xf>
    <xf numFmtId="165" fontId="3" fillId="6" borderId="0" xfId="0" applyNumberFormat="1" applyFont="1" applyFill="1" applyAlignment="1">
      <alignment/>
    </xf>
    <xf numFmtId="164" fontId="3" fillId="0" borderId="0" xfId="0" applyFont="1" applyBorder="1" applyAlignment="1">
      <alignment horizontal="right"/>
    </xf>
    <xf numFmtId="165" fontId="3" fillId="7" borderId="0" xfId="0" applyNumberFormat="1" applyFont="1" applyFill="1" applyAlignment="1">
      <alignment/>
    </xf>
    <xf numFmtId="164" fontId="9" fillId="0" borderId="0" xfId="0" applyFont="1" applyFill="1" applyAlignment="1">
      <alignment horizontal="right"/>
    </xf>
    <xf numFmtId="165" fontId="3" fillId="8" borderId="0" xfId="0" applyNumberFormat="1" applyFont="1" applyFill="1" applyAlignment="1">
      <alignment/>
    </xf>
    <xf numFmtId="164" fontId="10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2" fillId="9" borderId="0" xfId="0" applyFont="1" applyFill="1" applyAlignment="1">
      <alignment horizontal="right"/>
    </xf>
    <xf numFmtId="164" fontId="1" fillId="9" borderId="0" xfId="0" applyFont="1" applyFill="1" applyAlignment="1">
      <alignment/>
    </xf>
    <xf numFmtId="164" fontId="0" fillId="9" borderId="0" xfId="0" applyFill="1" applyAlignment="1">
      <alignment/>
    </xf>
    <xf numFmtId="164" fontId="3" fillId="9" borderId="0" xfId="0" applyFont="1" applyFill="1" applyAlignment="1">
      <alignment horizontal="right"/>
    </xf>
    <xf numFmtId="164" fontId="11" fillId="9" borderId="0" xfId="0" applyFont="1" applyFill="1" applyAlignment="1">
      <alignment horizontal="right"/>
    </xf>
    <xf numFmtId="165" fontId="1" fillId="9" borderId="0" xfId="0" applyNumberFormat="1" applyFont="1" applyFill="1" applyAlignment="1">
      <alignment/>
    </xf>
    <xf numFmtId="165" fontId="12" fillId="9" borderId="0" xfId="0" applyNumberFormat="1" applyFont="1" applyFill="1" applyAlignment="1">
      <alignment/>
    </xf>
    <xf numFmtId="165" fontId="13" fillId="9" borderId="0" xfId="0" applyNumberFormat="1" applyFont="1" applyFill="1" applyAlignment="1">
      <alignment/>
    </xf>
    <xf numFmtId="165" fontId="14" fillId="9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13" fillId="10" borderId="0" xfId="0" applyNumberFormat="1" applyFont="1" applyFill="1" applyAlignment="1">
      <alignment/>
    </xf>
    <xf numFmtId="165" fontId="15" fillId="9" borderId="0" xfId="0" applyNumberFormat="1" applyFont="1" applyFill="1" applyAlignment="1">
      <alignment/>
    </xf>
    <xf numFmtId="164" fontId="14" fillId="9" borderId="0" xfId="0" applyFont="1" applyFill="1" applyAlignment="1">
      <alignment/>
    </xf>
    <xf numFmtId="165" fontId="16" fillId="9" borderId="0" xfId="0" applyNumberFormat="1" applyFont="1" applyFill="1" applyAlignment="1">
      <alignment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E6E64C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99CC99"/>
      <rgbColor rgb="00669966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66"/>
      <rgbColor rgb="00999999"/>
      <rgbColor rgb="00003366"/>
      <rgbColor rgb="00339966"/>
      <rgbColor rgb="00003300"/>
      <rgbColor rgb="00355E00"/>
      <rgbColor rgb="00993300"/>
      <rgbColor rgb="00993366"/>
      <rgbColor rgb="00333399"/>
      <rgbColor rgb="0033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C5" sqref="C5"/>
    </sheetView>
  </sheetViews>
  <sheetFormatPr defaultColWidth="12.57421875" defaultRowHeight="12.75"/>
  <cols>
    <col min="1" max="1" width="33.28125" style="1" customWidth="1"/>
    <col min="2" max="3" width="18.421875" style="1" customWidth="1"/>
    <col min="4" max="5" width="13.140625" style="1" customWidth="1"/>
    <col min="6" max="6" width="11.57421875" style="1" customWidth="1"/>
    <col min="7" max="16384" width="11.5742187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/>
      <c r="B2" s="3"/>
      <c r="C2" s="3"/>
      <c r="D2" s="3"/>
      <c r="E2" s="3"/>
    </row>
    <row r="3" spans="1:3" ht="12.75">
      <c r="A3" s="4" t="s">
        <v>1</v>
      </c>
      <c r="B3" s="5">
        <v>1350</v>
      </c>
      <c r="C3" s="6">
        <f>IF(B3&gt;C9,B3,FLOOR(B3,10))</f>
        <v>1350</v>
      </c>
    </row>
    <row r="4" spans="1:3" ht="12.75">
      <c r="A4" s="4" t="s">
        <v>2</v>
      </c>
      <c r="B4" s="7">
        <v>1</v>
      </c>
      <c r="C4" s="8" t="s">
        <v>3</v>
      </c>
    </row>
    <row r="5" spans="1:4" ht="12.75">
      <c r="A5" s="9"/>
      <c r="B5" s="10" t="s">
        <v>4</v>
      </c>
      <c r="C5" s="11">
        <v>2017</v>
      </c>
      <c r="D5" s="12"/>
    </row>
    <row r="6" spans="1:4" ht="12.75">
      <c r="A6" s="13" t="s">
        <v>5</v>
      </c>
      <c r="B6" s="14">
        <v>1</v>
      </c>
      <c r="C6" s="15">
        <f ca="1">OFFSET(Grundfreibeträge!B3,0,(C5-2009)/2)</f>
        <v>1133.8</v>
      </c>
      <c r="D6" s="16"/>
    </row>
    <row r="7" spans="1:4" ht="12.75">
      <c r="A7" s="13" t="s">
        <v>6</v>
      </c>
      <c r="B7" s="14"/>
      <c r="C7" s="15">
        <f ca="1">OFFSET(Grundfreibeträge!B4,0,(C5-2009)/2)</f>
        <v>426.71</v>
      </c>
      <c r="D7" s="16"/>
    </row>
    <row r="8" spans="1:4" ht="12.75">
      <c r="A8" s="13" t="s">
        <v>7</v>
      </c>
      <c r="B8" s="14"/>
      <c r="C8" s="15">
        <f ca="1">OFFSET(Grundfreibeträge!B5,0,(C5-2009)/2)</f>
        <v>237.73</v>
      </c>
      <c r="D8" s="16"/>
    </row>
    <row r="9" spans="1:4" ht="12.75">
      <c r="A9" s="13" t="s">
        <v>8</v>
      </c>
      <c r="B9" s="14"/>
      <c r="C9" s="15">
        <f ca="1">OFFSET(Grundfreibeträge!B6,0,(C5-2009)/2)</f>
        <v>3475.79</v>
      </c>
      <c r="D9" s="16"/>
    </row>
    <row r="10" spans="1:5" ht="12.75" customHeight="1">
      <c r="A10" s="17"/>
      <c r="B10" s="17"/>
      <c r="C10" s="17"/>
      <c r="D10" s="17"/>
      <c r="E10" s="17"/>
    </row>
    <row r="11" spans="1:4" ht="12.75">
      <c r="A11" s="13"/>
      <c r="B11" s="18" t="s">
        <v>9</v>
      </c>
      <c r="C11" s="6"/>
      <c r="D11"/>
    </row>
    <row r="12" spans="1:4" ht="12.75">
      <c r="A12" s="13" t="s">
        <v>10</v>
      </c>
      <c r="B12" s="19">
        <v>0.5</v>
      </c>
      <c r="C12" s="6">
        <f>IF(uP&gt;0,ROUND(FB1uP*B12,2),0)</f>
        <v>213.36</v>
      </c>
      <c r="D12"/>
    </row>
    <row r="13" spans="1:4" ht="12.75">
      <c r="A13" s="13" t="s">
        <v>11</v>
      </c>
      <c r="B13" s="19">
        <v>0.5</v>
      </c>
      <c r="C13" s="6">
        <f>IF(uP&gt;1,ROUND(FB2uP*B13,2),0)</f>
        <v>0</v>
      </c>
      <c r="D13"/>
    </row>
    <row r="14" spans="1:4" ht="12.75">
      <c r="A14" s="13" t="s">
        <v>12</v>
      </c>
      <c r="B14" s="19">
        <v>0.5</v>
      </c>
      <c r="C14" s="6">
        <f>IF(uP&gt;2,ROUND(FB2uP*B14,2),0)</f>
        <v>0</v>
      </c>
      <c r="D14"/>
    </row>
    <row r="15" spans="1:4" ht="12.75">
      <c r="A15" s="13" t="s">
        <v>13</v>
      </c>
      <c r="B15" s="19">
        <v>0.5</v>
      </c>
      <c r="C15" s="6">
        <f>IF(uP&gt;3,ROUND(FB2uP*B15,2),0)</f>
        <v>0</v>
      </c>
      <c r="D15"/>
    </row>
    <row r="16" spans="1:4" ht="12.75">
      <c r="A16" s="13" t="s">
        <v>14</v>
      </c>
      <c r="B16" s="19">
        <v>0.5</v>
      </c>
      <c r="C16" s="6">
        <f>IF(uP&gt;4,ROUND(FB2uP*B16,2),0)</f>
        <v>0</v>
      </c>
      <c r="D16"/>
    </row>
    <row r="17" spans="1:5" ht="12.75">
      <c r="A17" s="20"/>
      <c r="B17" s="20"/>
      <c r="C17" s="20"/>
      <c r="D17" s="20"/>
      <c r="E17" s="20"/>
    </row>
    <row r="18" spans="1:2" ht="12.75">
      <c r="A18" s="21" t="s">
        <v>15</v>
      </c>
      <c r="B18" s="22">
        <f>FB+SUM(C12:C16)</f>
        <v>1347.1599999999999</v>
      </c>
    </row>
    <row r="19" spans="1:5" ht="12.75">
      <c r="A19" s="20"/>
      <c r="B19" s="20"/>
      <c r="C19" s="20"/>
      <c r="D19" s="20"/>
      <c r="E19" s="20"/>
    </row>
    <row r="20" spans="1:2" ht="12.75">
      <c r="A20" s="23" t="s">
        <v>16</v>
      </c>
      <c r="B20" s="24">
        <f>IF(maxNetto&gt;FBsumme,maxNetto-FBsumme,0)</f>
        <v>2.8400000000001455</v>
      </c>
    </row>
    <row r="21" spans="1:4" ht="12.75">
      <c r="A21" s="9" t="s">
        <v>17</v>
      </c>
      <c r="B21" s="25"/>
      <c r="C21"/>
      <c r="D21" s="26"/>
    </row>
    <row r="22" spans="1:4" ht="12.75">
      <c r="A22" s="9" t="s">
        <v>18</v>
      </c>
      <c r="B22" s="27">
        <f>mehrEK*3/10</f>
        <v>0.8520000000000436</v>
      </c>
      <c r="C22"/>
      <c r="D22" s="26"/>
    </row>
    <row r="23" spans="1:4" ht="12.75">
      <c r="A23" s="9" t="s">
        <v>19</v>
      </c>
      <c r="B23" s="27">
        <f>IF(uP&gt;0,mehrEK/5*uP1mehr,0)</f>
        <v>0.2840000000000146</v>
      </c>
      <c r="C23"/>
      <c r="D23" s="26"/>
    </row>
    <row r="24" spans="1:4" ht="12.75">
      <c r="A24" s="9" t="s">
        <v>20</v>
      </c>
      <c r="B24" s="27">
        <f>IF(uP&gt;1,mehrEK/10*uP2mehr,0)</f>
        <v>0</v>
      </c>
      <c r="C24"/>
      <c r="D24" s="26"/>
    </row>
    <row r="25" spans="1:4" ht="12.75">
      <c r="A25" s="9" t="s">
        <v>21</v>
      </c>
      <c r="B25" s="27">
        <f>IF(uP&gt;2,mehrEK/10*uP3mehr,0)</f>
        <v>0</v>
      </c>
      <c r="C25"/>
      <c r="D25" s="26"/>
    </row>
    <row r="26" spans="1:4" ht="12.75">
      <c r="A26" s="9" t="s">
        <v>22</v>
      </c>
      <c r="B26" s="28">
        <f>IF(uP&gt;3,mehrEK/10*uP4mehr,0)</f>
        <v>0</v>
      </c>
      <c r="C26"/>
      <c r="D26" s="26"/>
    </row>
    <row r="27" spans="1:4" ht="12.75">
      <c r="A27" s="9" t="s">
        <v>23</v>
      </c>
      <c r="B27" s="28">
        <f>IF(uP&gt;4,mehrEK/10*uP5mehr,0)</f>
        <v>0</v>
      </c>
      <c r="C27"/>
      <c r="D27" s="26"/>
    </row>
    <row r="28" spans="1:4" ht="12.75">
      <c r="A28" s="9" t="s">
        <v>24</v>
      </c>
      <c r="B28" s="29">
        <f>SUM(B22:B27)</f>
        <v>1.1360000000000583</v>
      </c>
      <c r="C28"/>
      <c r="D28" s="26"/>
    </row>
    <row r="29" spans="1:5" ht="12.75">
      <c r="A29" s="20"/>
      <c r="B29" s="20"/>
      <c r="C29" s="20"/>
      <c r="D29" s="20"/>
      <c r="E29" s="20"/>
    </row>
    <row r="30" spans="1:4" ht="12.75">
      <c r="A30" s="23" t="s">
        <v>25</v>
      </c>
      <c r="B30" s="30">
        <f>FBsumme+FBmehr</f>
        <v>1348.2959999999998</v>
      </c>
      <c r="C30"/>
      <c r="D30" s="26"/>
    </row>
    <row r="31" spans="1:5" ht="12.75">
      <c r="A31" s="31"/>
      <c r="B31" s="31"/>
      <c r="C31" s="31"/>
      <c r="D31" s="31"/>
      <c r="E31" s="31"/>
    </row>
    <row r="32" spans="1:4" ht="12.75">
      <c r="A32" s="9" t="s">
        <v>26</v>
      </c>
      <c r="B32" s="25">
        <f>IF(Netto&gt;FBmax,Netto-FBmax,0)</f>
        <v>0</v>
      </c>
      <c r="C32"/>
      <c r="D32" s="26"/>
    </row>
    <row r="33" spans="1:4" ht="12.75">
      <c r="A33" s="23" t="s">
        <v>27</v>
      </c>
      <c r="B33" s="32">
        <f>IF(maxNetto+vollPfbar&gt;FBalle,maxNetto+vollPfbar-ROUND(FBalle,2),0)</f>
        <v>1.7000000000000455</v>
      </c>
      <c r="C33"/>
      <c r="D33" s="26"/>
    </row>
    <row r="34" spans="1:4" ht="12.75">
      <c r="A34" s="33" t="s">
        <v>28</v>
      </c>
      <c r="B34" s="34">
        <f>IF(maxNetto+vollPfbar&gt;FBalle,ROUND(maxNetto+vollPfbar-FBalle,2),0)</f>
        <v>1.7</v>
      </c>
      <c r="C34"/>
      <c r="D34" s="35"/>
    </row>
    <row r="35" spans="1:6" ht="12.75">
      <c r="A35" s="36"/>
      <c r="B35" s="36"/>
      <c r="C35" s="36"/>
      <c r="D35" s="36"/>
      <c r="E35" s="36"/>
      <c r="F35"/>
    </row>
    <row r="36" spans="1:6" ht="12.75">
      <c r="A36" s="36"/>
      <c r="B36" s="36"/>
      <c r="C36" s="36"/>
      <c r="D36" s="36"/>
      <c r="E36" s="36"/>
      <c r="F36"/>
    </row>
    <row r="37" spans="1:6" ht="12.75">
      <c r="A37" s="37" t="s">
        <v>29</v>
      </c>
      <c r="B37" s="38"/>
      <c r="C37" s="39"/>
      <c r="D37" s="39"/>
      <c r="E37" s="39"/>
      <c r="F37"/>
    </row>
    <row r="38" spans="1:6" ht="12.75">
      <c r="A38" s="40" t="s">
        <v>30</v>
      </c>
      <c r="B38" s="40" t="s">
        <v>31</v>
      </c>
      <c r="C38" s="41" t="s">
        <v>32</v>
      </c>
      <c r="D38" s="41" t="s">
        <v>33</v>
      </c>
      <c r="E38" s="41" t="s">
        <v>34</v>
      </c>
      <c r="F38"/>
    </row>
    <row r="39" spans="1:6" ht="12.75">
      <c r="A39" s="42">
        <v>1140</v>
      </c>
      <c r="B39" s="43">
        <v>0</v>
      </c>
      <c r="C39" s="44">
        <f>ROUND((D39+E39)/2,2)-B39</f>
        <v>2.17</v>
      </c>
      <c r="D39" s="45">
        <v>4.34</v>
      </c>
      <c r="E39" s="45">
        <v>0</v>
      </c>
      <c r="F39"/>
    </row>
    <row r="40" spans="1:6" ht="12.75">
      <c r="A40" s="46">
        <v>1350</v>
      </c>
      <c r="B40" s="43">
        <v>1.7000000000000002</v>
      </c>
      <c r="C40" s="47">
        <f>ROUND((D40+E40)/2,2)-B40</f>
        <v>73.97</v>
      </c>
      <c r="D40" s="45">
        <v>151.34</v>
      </c>
      <c r="E40" s="45">
        <v>0</v>
      </c>
      <c r="F40"/>
    </row>
    <row r="41" spans="1:5" ht="12.75">
      <c r="A41" s="42">
        <v>1460</v>
      </c>
      <c r="B41" s="48">
        <v>67.7</v>
      </c>
      <c r="C41" s="44">
        <f>ROUND((D41+E41)/2,2)-B41</f>
        <v>46.47</v>
      </c>
      <c r="D41" s="45">
        <v>228.34</v>
      </c>
      <c r="E41" s="45">
        <v>0</v>
      </c>
    </row>
    <row r="42" spans="1:5" ht="12.75">
      <c r="A42" s="42">
        <v>1570</v>
      </c>
      <c r="B42" s="48">
        <v>133.7</v>
      </c>
      <c r="C42" s="44">
        <f>ROUND((D42+E42)/2,2)-B42</f>
        <v>21.350000000000023</v>
      </c>
      <c r="D42" s="45">
        <v>305.34</v>
      </c>
      <c r="E42" s="45">
        <v>4.75</v>
      </c>
    </row>
    <row r="43" spans="1:5" ht="12.75">
      <c r="A43" s="42">
        <v>3470</v>
      </c>
      <c r="B43" s="48">
        <v>1273.7</v>
      </c>
      <c r="C43" s="44">
        <f>ROUND((D43+E43)/2,2)-B43</f>
        <v>21.34999999999991</v>
      </c>
      <c r="D43" s="45">
        <v>1635.34</v>
      </c>
      <c r="E43" s="45">
        <v>954.75</v>
      </c>
    </row>
    <row r="44" spans="1:5" ht="12.75">
      <c r="A44" s="38"/>
      <c r="B44" s="38"/>
      <c r="C44" s="38"/>
      <c r="D44" s="49"/>
      <c r="E44" s="49"/>
    </row>
    <row r="45" spans="1:5" ht="12.75">
      <c r="A45" s="40" t="s">
        <v>35</v>
      </c>
      <c r="B45" s="40" t="s">
        <v>31</v>
      </c>
      <c r="C45" s="41" t="s">
        <v>32</v>
      </c>
      <c r="D45" s="41" t="s">
        <v>34</v>
      </c>
      <c r="E45" s="41" t="s">
        <v>36</v>
      </c>
    </row>
    <row r="46" spans="1:5" ht="12.75">
      <c r="A46" s="42">
        <v>1570</v>
      </c>
      <c r="B46" s="48">
        <v>0</v>
      </c>
      <c r="C46" s="44">
        <f>ROUND((D46+E46)/2,2)-B46</f>
        <v>2.38</v>
      </c>
      <c r="D46" s="45">
        <v>4.75</v>
      </c>
      <c r="E46" s="45">
        <v>0</v>
      </c>
    </row>
    <row r="47" spans="1:5" ht="12.75">
      <c r="A47" s="42">
        <v>1680</v>
      </c>
      <c r="B47" s="48">
        <v>0.28</v>
      </c>
      <c r="C47" s="47">
        <f>ROUND((D47+E47)/2,2)-B47</f>
        <v>29.599999999999998</v>
      </c>
      <c r="D47" s="45">
        <v>59.75</v>
      </c>
      <c r="E47" s="45">
        <v>0</v>
      </c>
    </row>
    <row r="48" spans="1:5" ht="12.75">
      <c r="A48" s="42">
        <v>1740</v>
      </c>
      <c r="B48" s="48">
        <v>27.28</v>
      </c>
      <c r="C48" s="44">
        <f>ROUND((D48+E48)/2,2)-B48</f>
        <v>17.6</v>
      </c>
      <c r="D48" s="45">
        <v>89.75</v>
      </c>
      <c r="E48" s="45">
        <v>0</v>
      </c>
    </row>
    <row r="49" spans="1:5" ht="12.75">
      <c r="A49" s="42">
        <v>1800</v>
      </c>
      <c r="B49" s="48">
        <v>54.28</v>
      </c>
      <c r="C49" s="44">
        <f>ROUND((D49+E49)/2,2)-B49</f>
        <v>5.949999999999996</v>
      </c>
      <c r="D49" s="45">
        <v>119.75</v>
      </c>
      <c r="E49" s="45">
        <v>0.7</v>
      </c>
    </row>
    <row r="50" spans="1:5" ht="12.75">
      <c r="A50" s="42">
        <v>3470</v>
      </c>
      <c r="B50" s="48">
        <v>805.78</v>
      </c>
      <c r="C50" s="44">
        <f>ROUND((D50+E50)/2,2)-B50</f>
        <v>5.9500000000000455</v>
      </c>
      <c r="D50" s="45">
        <v>954.75</v>
      </c>
      <c r="E50" s="45">
        <v>668.7</v>
      </c>
    </row>
    <row r="51" spans="1:5" ht="12.75">
      <c r="A51" s="38"/>
      <c r="B51" s="38"/>
      <c r="C51" s="38"/>
      <c r="D51" s="49"/>
      <c r="E51" s="49"/>
    </row>
    <row r="52" spans="1:5" ht="12.75">
      <c r="A52" s="40" t="s">
        <v>37</v>
      </c>
      <c r="B52" s="40" t="s">
        <v>31</v>
      </c>
      <c r="C52" s="41" t="s">
        <v>32</v>
      </c>
      <c r="D52" s="41" t="s">
        <v>36</v>
      </c>
      <c r="E52" s="41" t="s">
        <v>38</v>
      </c>
    </row>
    <row r="53" spans="1:5" ht="12.75">
      <c r="A53" s="42">
        <v>1800</v>
      </c>
      <c r="B53" s="50">
        <v>0</v>
      </c>
      <c r="C53" s="44">
        <f>ROUND((D53+E53)/2,2)-B53</f>
        <v>0.35</v>
      </c>
      <c r="D53" s="45">
        <v>0.7</v>
      </c>
      <c r="E53" s="45">
        <v>0</v>
      </c>
    </row>
    <row r="54" spans="1:5" ht="12.75">
      <c r="A54" s="42">
        <v>1920</v>
      </c>
      <c r="B54" s="48">
        <v>1.01</v>
      </c>
      <c r="C54" s="47">
        <f>ROUND((D54+E54)/2,2)-B54</f>
        <v>23.34</v>
      </c>
      <c r="D54" s="45">
        <v>48.7</v>
      </c>
      <c r="E54" s="45">
        <v>0</v>
      </c>
    </row>
    <row r="55" spans="1:5" ht="12.75">
      <c r="A55" s="42">
        <v>1980</v>
      </c>
      <c r="B55" s="48">
        <v>22.01</v>
      </c>
      <c r="C55" s="44">
        <f>ROUND((D55+E55)/2,2)-B55</f>
        <v>14.34</v>
      </c>
      <c r="D55" s="45">
        <v>72.7</v>
      </c>
      <c r="E55" s="45">
        <v>0</v>
      </c>
    </row>
    <row r="56" spans="1:5" ht="12.75">
      <c r="A56" s="42">
        <v>2040</v>
      </c>
      <c r="B56" s="48">
        <v>43.01</v>
      </c>
      <c r="C56" s="44">
        <f>ROUND((D56+E56)/2,2)-B56</f>
        <v>5.950000000000003</v>
      </c>
      <c r="D56" s="45">
        <v>96.7</v>
      </c>
      <c r="E56" s="45">
        <v>1.21</v>
      </c>
    </row>
    <row r="57" spans="1:5" ht="12.75">
      <c r="A57" s="42">
        <v>3470</v>
      </c>
      <c r="B57" s="48">
        <v>543.51</v>
      </c>
      <c r="C57" s="44">
        <f>ROUND((D57+E57)/2,2)-B57</f>
        <v>5.9500000000000455</v>
      </c>
      <c r="D57" s="45">
        <v>668.7</v>
      </c>
      <c r="E57" s="45">
        <v>430.21</v>
      </c>
    </row>
    <row r="58" spans="1:5" ht="12.75">
      <c r="A58" s="38"/>
      <c r="B58" s="38"/>
      <c r="C58" s="38"/>
      <c r="D58" s="49"/>
      <c r="E58" s="49"/>
    </row>
    <row r="59" spans="1:5" ht="12.75">
      <c r="A59" s="40" t="s">
        <v>39</v>
      </c>
      <c r="B59" s="40" t="s">
        <v>31</v>
      </c>
      <c r="C59" s="41" t="s">
        <v>32</v>
      </c>
      <c r="D59" s="41" t="s">
        <v>38</v>
      </c>
      <c r="E59" s="41" t="s">
        <v>40</v>
      </c>
    </row>
    <row r="60" spans="1:5" ht="12.75">
      <c r="A60" s="42">
        <v>2040</v>
      </c>
      <c r="B60" s="50">
        <v>0</v>
      </c>
      <c r="C60" s="44">
        <f>ROUND((D60+E60)/2,2)-B60</f>
        <v>0.61</v>
      </c>
      <c r="D60" s="45">
        <v>1.21</v>
      </c>
      <c r="E60" s="45">
        <v>0</v>
      </c>
    </row>
    <row r="61" spans="1:5" ht="12.75">
      <c r="A61" s="42">
        <v>2160</v>
      </c>
      <c r="B61" s="48">
        <v>1.29</v>
      </c>
      <c r="C61" s="47">
        <f>ROUND((D61+E61)/2,2)-B61</f>
        <v>17.32</v>
      </c>
      <c r="D61" s="45">
        <v>37.21</v>
      </c>
      <c r="E61" s="45">
        <v>0</v>
      </c>
    </row>
    <row r="62" spans="1:5" ht="12.75">
      <c r="A62" s="42">
        <v>2220</v>
      </c>
      <c r="B62" s="48">
        <v>16.29</v>
      </c>
      <c r="C62" s="44">
        <f>ROUND((D62+E62)/2,2)-B62</f>
        <v>11.32</v>
      </c>
      <c r="D62" s="45">
        <v>55.21</v>
      </c>
      <c r="E62" s="45">
        <v>0</v>
      </c>
    </row>
    <row r="63" spans="1:5" ht="12.75">
      <c r="A63" s="42">
        <v>2280</v>
      </c>
      <c r="B63" s="48">
        <v>31.29</v>
      </c>
      <c r="C63" s="44">
        <f>ROUND((D63+E63)/2,2)-B63</f>
        <v>5.950000000000003</v>
      </c>
      <c r="D63" s="45">
        <v>73.21</v>
      </c>
      <c r="E63" s="45">
        <v>1.26</v>
      </c>
    </row>
    <row r="64" spans="1:5" ht="12.75">
      <c r="A64" s="42">
        <v>3470</v>
      </c>
      <c r="B64" s="48">
        <v>328.79</v>
      </c>
      <c r="C64" s="44">
        <f>ROUND((D64+E64)/2,2)-B64</f>
        <v>5.949999999999989</v>
      </c>
      <c r="D64" s="45">
        <v>430.21</v>
      </c>
      <c r="E64" s="45">
        <v>239.26</v>
      </c>
    </row>
    <row r="65" spans="1:5" ht="12.75">
      <c r="A65" s="38"/>
      <c r="B65" s="38"/>
      <c r="C65" s="38"/>
      <c r="D65" s="49"/>
      <c r="E65" s="49"/>
    </row>
    <row r="66" spans="1:5" ht="12.75">
      <c r="A66" s="36"/>
      <c r="B66" s="36"/>
      <c r="C66" s="36"/>
      <c r="D66" s="36"/>
      <c r="E66" s="36"/>
    </row>
    <row r="67" spans="1:5" ht="12.75">
      <c r="A67" s="51" t="s">
        <v>41</v>
      </c>
      <c r="B67" s="51"/>
      <c r="C67" s="51"/>
      <c r="D67" s="51"/>
      <c r="E67" s="51"/>
    </row>
    <row r="68" spans="1:5" ht="12.75">
      <c r="A68" s="52" t="s">
        <v>42</v>
      </c>
      <c r="B68" s="52"/>
      <c r="C68" s="52"/>
      <c r="D68" s="52"/>
      <c r="E68" s="52"/>
    </row>
    <row r="69" spans="1:5" ht="12.75">
      <c r="A69" s="51" t="s">
        <v>43</v>
      </c>
      <c r="B69" s="51"/>
      <c r="C69" s="51"/>
      <c r="D69" s="51"/>
      <c r="E69" s="51"/>
    </row>
    <row r="70" spans="1:5" ht="12.75">
      <c r="A70" s="36"/>
      <c r="B70" s="36"/>
      <c r="C70" s="36"/>
      <c r="D70" s="36"/>
      <c r="E70" s="36"/>
    </row>
    <row r="71" spans="1:5" ht="12.75">
      <c r="A71" s="36"/>
      <c r="B71" s="36"/>
      <c r="C71" s="36"/>
      <c r="D71" s="36"/>
      <c r="E71" s="36"/>
    </row>
    <row r="72" spans="1:5" ht="12.75">
      <c r="A72" s="40" t="s">
        <v>44</v>
      </c>
      <c r="B72" s="40" t="s">
        <v>45</v>
      </c>
      <c r="C72" s="41" t="s">
        <v>46</v>
      </c>
      <c r="D72" s="41" t="s">
        <v>47</v>
      </c>
      <c r="E72" s="41" t="s">
        <v>34</v>
      </c>
    </row>
    <row r="73" spans="1:5" ht="12.75">
      <c r="A73" s="42">
        <v>1470</v>
      </c>
      <c r="B73" s="43">
        <v>2.18</v>
      </c>
      <c r="C73" s="44">
        <f>B73-E73</f>
        <v>2.18</v>
      </c>
      <c r="D73" s="45"/>
      <c r="E73" s="45">
        <v>0</v>
      </c>
    </row>
    <row r="74" spans="1:5" ht="12.75">
      <c r="A74" s="42">
        <v>1570</v>
      </c>
      <c r="B74" s="48">
        <v>57.18</v>
      </c>
      <c r="C74" s="44">
        <f>B74-E74</f>
        <v>52.43</v>
      </c>
      <c r="D74" s="45"/>
      <c r="E74" s="45">
        <v>4.75</v>
      </c>
    </row>
    <row r="75" spans="1:5" ht="12.75">
      <c r="A75" s="42">
        <v>2000</v>
      </c>
      <c r="B75" s="48">
        <v>293.68</v>
      </c>
      <c r="C75" s="44">
        <f>B75-E75</f>
        <v>73.93</v>
      </c>
      <c r="D75" s="45"/>
      <c r="E75" s="45">
        <v>219.75</v>
      </c>
    </row>
    <row r="76" spans="1:5" ht="12.75">
      <c r="A76" s="42">
        <v>3000</v>
      </c>
      <c r="B76" s="48">
        <v>843.68</v>
      </c>
      <c r="C76" s="44">
        <f>B76-E76</f>
        <v>123.92999999999995</v>
      </c>
      <c r="D76" s="45"/>
      <c r="E76" s="45">
        <v>719.75</v>
      </c>
    </row>
    <row r="77" spans="1:5" ht="12.75">
      <c r="A77" s="42">
        <v>3470</v>
      </c>
      <c r="B77" s="48">
        <v>1102.18</v>
      </c>
      <c r="C77" s="44">
        <f>B77-E77</f>
        <v>147.43000000000006</v>
      </c>
      <c r="D77" s="45"/>
      <c r="E77" s="45">
        <v>954.75</v>
      </c>
    </row>
  </sheetData>
  <sheetProtection selectLockedCells="1" selectUnlockedCells="1"/>
  <mergeCells count="15">
    <mergeCell ref="A1:E1"/>
    <mergeCell ref="A2:E2"/>
    <mergeCell ref="A10:E10"/>
    <mergeCell ref="A17:E17"/>
    <mergeCell ref="A19:E19"/>
    <mergeCell ref="A29:E29"/>
    <mergeCell ref="A31:E31"/>
    <mergeCell ref="A35:E35"/>
    <mergeCell ref="A36:E36"/>
    <mergeCell ref="A66:E66"/>
    <mergeCell ref="A67:E67"/>
    <mergeCell ref="A68:E68"/>
    <mergeCell ref="A69:E69"/>
    <mergeCell ref="A70:E70"/>
    <mergeCell ref="A71:E7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2" sqref="G2"/>
    </sheetView>
  </sheetViews>
  <sheetFormatPr defaultColWidth="12.57421875" defaultRowHeight="12.75"/>
  <cols>
    <col min="1" max="1" width="40.57421875" style="0" customWidth="1"/>
  </cols>
  <sheetData>
    <row r="1" spans="1:7" ht="12.75">
      <c r="A1" s="53" t="s">
        <v>48</v>
      </c>
      <c r="B1" s="54">
        <v>2009</v>
      </c>
      <c r="C1" s="54">
        <v>2011</v>
      </c>
      <c r="D1" s="54">
        <v>2013</v>
      </c>
      <c r="E1" s="54">
        <v>2015</v>
      </c>
      <c r="F1" s="54">
        <v>2017</v>
      </c>
      <c r="G1" s="54">
        <v>2019</v>
      </c>
    </row>
    <row r="2" spans="1:7" ht="12.75">
      <c r="A2" s="55"/>
      <c r="B2" s="53"/>
      <c r="C2" s="53"/>
      <c r="D2" s="53"/>
      <c r="E2" s="53"/>
      <c r="F2" s="53"/>
      <c r="G2" s="53"/>
    </row>
    <row r="3" spans="1:7" ht="12.75">
      <c r="A3" s="53" t="s">
        <v>49</v>
      </c>
      <c r="B3" s="56">
        <v>985.15</v>
      </c>
      <c r="C3" s="56">
        <v>1028.89</v>
      </c>
      <c r="D3" s="56">
        <v>1045.04</v>
      </c>
      <c r="E3" s="56">
        <v>1073.88</v>
      </c>
      <c r="F3" s="57">
        <v>1133.8</v>
      </c>
      <c r="G3" s="56">
        <v>1178.59</v>
      </c>
    </row>
    <row r="4" spans="1:7" ht="12.75">
      <c r="A4" s="53" t="s">
        <v>50</v>
      </c>
      <c r="B4" s="56">
        <v>370.76</v>
      </c>
      <c r="C4" s="56">
        <v>387.22</v>
      </c>
      <c r="D4" s="56">
        <v>393.3</v>
      </c>
      <c r="E4" s="56">
        <v>404.16</v>
      </c>
      <c r="F4" s="57">
        <v>426.71</v>
      </c>
      <c r="G4" s="56">
        <v>443.57</v>
      </c>
    </row>
    <row r="5" spans="1:7" ht="12.75">
      <c r="A5" s="53" t="s">
        <v>51</v>
      </c>
      <c r="B5" s="56">
        <v>206.56</v>
      </c>
      <c r="C5" s="56">
        <v>215.73</v>
      </c>
      <c r="D5" s="56">
        <v>219.12</v>
      </c>
      <c r="E5" s="56">
        <v>225.17</v>
      </c>
      <c r="F5" s="57">
        <v>237.73</v>
      </c>
      <c r="G5" s="56">
        <v>247.12</v>
      </c>
    </row>
    <row r="6" spans="1:7" ht="12.75">
      <c r="A6" s="53" t="s">
        <v>52</v>
      </c>
      <c r="B6" s="56">
        <v>3020.06</v>
      </c>
      <c r="C6" s="56">
        <v>3154.15</v>
      </c>
      <c r="D6" s="56">
        <v>3203.67</v>
      </c>
      <c r="E6" s="56">
        <v>3292.09</v>
      </c>
      <c r="F6" s="57">
        <v>3475.79</v>
      </c>
      <c r="G6" s="57">
        <v>3613.08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Turski</dc:creator>
  <cp:keywords/>
  <dc:description/>
  <cp:lastModifiedBy>Ingo Turski</cp:lastModifiedBy>
  <dcterms:created xsi:type="dcterms:W3CDTF">2015-07-02T12:22:18Z</dcterms:created>
  <dcterms:modified xsi:type="dcterms:W3CDTF">2019-09-11T10:10:13Z</dcterms:modified>
  <cp:category/>
  <cp:version/>
  <cp:contentType/>
  <cp:contentStatus/>
  <cp:revision>40</cp:revision>
</cp:coreProperties>
</file>